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firstSheet="2" activeTab="2"/>
  </bookViews>
  <sheets>
    <sheet name="000000" sheetId="1" state="veryHidden" r:id="rId1"/>
    <sheet name="100000" sheetId="2" state="veryHidden" r:id="rId2"/>
    <sheet name="Con. Quarterly Rpt" sheetId="3" r:id="rId3"/>
    <sheet name="Con. BS" sheetId="4" r:id="rId4"/>
  </sheets>
  <definedNames>
    <definedName name="_xlnm.Print_Area" localSheetId="3">'Con. BS'!$A$1:$J$54</definedName>
    <definedName name="_xlnm.Print_Area" localSheetId="2">'Con. Quarterly Rpt'!$A$1:$P$105</definedName>
  </definedNames>
  <calcPr fullCalcOnLoad="1"/>
</workbook>
</file>

<file path=xl/sharedStrings.xml><?xml version="1.0" encoding="utf-8"?>
<sst xmlns="http://schemas.openxmlformats.org/spreadsheetml/2006/main" count="171" uniqueCount="116">
  <si>
    <t xml:space="preserve">Current </t>
  </si>
  <si>
    <t>Year</t>
  </si>
  <si>
    <t>Quarter</t>
  </si>
  <si>
    <t>Preceding Year</t>
  </si>
  <si>
    <t>Corresponding</t>
  </si>
  <si>
    <t>Cumulative Quarter</t>
  </si>
  <si>
    <t>Current</t>
  </si>
  <si>
    <t>To date</t>
  </si>
  <si>
    <t>Period</t>
  </si>
  <si>
    <t>RM '000</t>
  </si>
  <si>
    <t>Other income including interest income</t>
  </si>
  <si>
    <t>and extraordinary items</t>
  </si>
  <si>
    <t>Interest on borrowings</t>
  </si>
  <si>
    <t>Depreciation and amortisation</t>
  </si>
  <si>
    <t>Exceptional items</t>
  </si>
  <si>
    <t>Share in the results of associated</t>
  </si>
  <si>
    <t>companies</t>
  </si>
  <si>
    <t>interests and extraordinary items</t>
  </si>
  <si>
    <t>Taxation</t>
  </si>
  <si>
    <t>(i)</t>
  </si>
  <si>
    <t>items attributable to members of the</t>
  </si>
  <si>
    <t>As at end  of</t>
  </si>
  <si>
    <t>Current Quarter</t>
  </si>
  <si>
    <t>As at preceding</t>
  </si>
  <si>
    <t>financial year end</t>
  </si>
  <si>
    <t>INVESTMENT IN ASSOCIATED COMPANIES</t>
  </si>
  <si>
    <t>LONG TERM INVESTMENTS</t>
  </si>
  <si>
    <t>CURRENT ASSETS</t>
  </si>
  <si>
    <t>CURRENT LIABILITIES</t>
  </si>
  <si>
    <t>RESERVES</t>
  </si>
  <si>
    <t>SHAREHOLDERS' FUNDS</t>
  </si>
  <si>
    <t>MINORITY INTERESTS</t>
  </si>
  <si>
    <t>LONG TERM BORROWINGS</t>
  </si>
  <si>
    <t>OTHER LONG TERM LIABILITIES</t>
  </si>
  <si>
    <t>(a)</t>
  </si>
  <si>
    <t>(b)</t>
  </si>
  <si>
    <t>(c)</t>
  </si>
  <si>
    <t>(d)</t>
  </si>
  <si>
    <t>Investment Income</t>
  </si>
  <si>
    <t>(e)</t>
  </si>
  <si>
    <t>(f)</t>
  </si>
  <si>
    <t>(g)</t>
  </si>
  <si>
    <t>(h)</t>
  </si>
  <si>
    <t>(ii) Less minority interests</t>
  </si>
  <si>
    <t>(j)</t>
  </si>
  <si>
    <t>(k)</t>
  </si>
  <si>
    <t>(iii) Extraordinary items attributable to</t>
  </si>
  <si>
    <t>(i)   Extraordinary items</t>
  </si>
  <si>
    <t>(ii)  Less minority interests</t>
  </si>
  <si>
    <t>(l)</t>
  </si>
  <si>
    <t>Company</t>
  </si>
  <si>
    <t>(Incorporated in Malaysia)</t>
  </si>
  <si>
    <t>CONSOLIDATED INCOME STATEMENT</t>
  </si>
  <si>
    <t>Individual Quarter</t>
  </si>
  <si>
    <t>(THE FIGURES HAVE NOT BEEN AUDITED)</t>
  </si>
  <si>
    <t>CONSOLIDATED INCOME STATEMENT (CONTINUED)</t>
  </si>
  <si>
    <t>preference dividends, if any :-</t>
  </si>
  <si>
    <t>above after deducting any provision for</t>
  </si>
  <si>
    <t>INTANGIBLE ASSETS</t>
  </si>
  <si>
    <t>Operating profit before interest on borrowings,</t>
  </si>
  <si>
    <t>items, income tax, minority interests</t>
  </si>
  <si>
    <t>exceptional items but before income tax,</t>
  </si>
  <si>
    <t>minority interests and extraordinary items</t>
  </si>
  <si>
    <t>depreciation and amortisation, exceptional</t>
  </si>
  <si>
    <t xml:space="preserve">    deducting minority interests</t>
  </si>
  <si>
    <t>of the Company</t>
  </si>
  <si>
    <t xml:space="preserve">     members of the Company</t>
  </si>
  <si>
    <t>Profit after taxation and extraordinary</t>
  </si>
  <si>
    <t>Earnings per share based on 2(j)</t>
  </si>
  <si>
    <t>NIL</t>
  </si>
  <si>
    <t>NET CURRENT LIABILITIES</t>
  </si>
  <si>
    <t>DRB-HICOM BERHAD</t>
  </si>
  <si>
    <t>(Company No: 203430-W)</t>
  </si>
  <si>
    <t>General Insurance fund</t>
  </si>
  <si>
    <t>(formerly known as Diversified Resources Berhad)</t>
  </si>
  <si>
    <t>Land and development expenditure</t>
  </si>
  <si>
    <t>Short term borrowings</t>
  </si>
  <si>
    <t>Provision for taxation</t>
  </si>
  <si>
    <t>SHARE CAPITAL</t>
  </si>
  <si>
    <t>31.3.2001</t>
  </si>
  <si>
    <t>UNAUDITED CONSOLIDATED BALANCE SHEET AS AT 31 MARCH  2001</t>
  </si>
  <si>
    <t>QUARTERLY REPORT ON CONSOLIDATED RESULTS FOR THE FINANCIAL QUARTER ENDED 31 MARCH 2001</t>
  </si>
  <si>
    <t>31.3.2000</t>
  </si>
  <si>
    <t>Revenue</t>
  </si>
  <si>
    <t>(i)  Profit/(loss) after taxation before</t>
  </si>
  <si>
    <t>Profit/(loss) after taxation attributable to members</t>
  </si>
  <si>
    <t>Inventories</t>
  </si>
  <si>
    <t>Operating profit/(loss) after interest on</t>
  </si>
  <si>
    <t>borrowings, depreciation and amortisation,</t>
  </si>
  <si>
    <t>Profit/(loss) before taxation, minority</t>
  </si>
  <si>
    <t>(ii)</t>
  </si>
  <si>
    <t>PROPERTY, PLANT &amp; EQUIPMENT</t>
  </si>
  <si>
    <t>Trade and other receivables</t>
  </si>
  <si>
    <t>Bank balances and cash deposits</t>
  </si>
  <si>
    <t>Short term investments</t>
  </si>
  <si>
    <t>Trade and other payables</t>
  </si>
  <si>
    <t>1.</t>
  </si>
  <si>
    <t>Amount due from customers</t>
  </si>
  <si>
    <t>4.</t>
  </si>
  <si>
    <t>NON CURRENT ASSETS</t>
  </si>
  <si>
    <t>2.</t>
  </si>
  <si>
    <t>Amount due to customers</t>
  </si>
  <si>
    <t>3.</t>
  </si>
  <si>
    <t>5.</t>
  </si>
  <si>
    <t>6.</t>
  </si>
  <si>
    <t>NON CURRENT LIABILITIES</t>
  </si>
  <si>
    <t>7.</t>
  </si>
  <si>
    <t>presented as it is anti-dilutive in accordance with MASB 13.</t>
  </si>
  <si>
    <t xml:space="preserve"> with MASB 13.</t>
  </si>
  <si>
    <t>Fully diluted earnings per share is not</t>
  </si>
  <si>
    <t>REAL PROPERTY ASSETS</t>
  </si>
  <si>
    <t>NET TANGIBLE ASSETS PER SHARE (SEN)</t>
  </si>
  <si>
    <t>Basic [Based on weighted average</t>
  </si>
  <si>
    <t>shares] (sen)</t>
  </si>
  <si>
    <t xml:space="preserve"> of  742,791,814 (2000:263,005,002) ordinary</t>
  </si>
  <si>
    <t>Proposed dividends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</si>
</sst>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u val="double"/>
      <sz val="9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right"/>
    </xf>
    <xf numFmtId="164" fontId="1" fillId="0" borderId="1" xfId="15" applyNumberFormat="1" applyFont="1" applyBorder="1" applyAlignment="1">
      <alignment horizontal="right"/>
    </xf>
    <xf numFmtId="164" fontId="1" fillId="0" borderId="2" xfId="15" applyNumberFormat="1" applyFont="1" applyBorder="1" applyAlignment="1">
      <alignment horizontal="right"/>
    </xf>
    <xf numFmtId="0" fontId="0" fillId="0" borderId="0" xfId="0" applyFont="1" applyAlignment="1">
      <alignment horizontal="justify" vertical="top" wrapText="1"/>
    </xf>
    <xf numFmtId="164" fontId="1" fillId="0" borderId="0" xfId="15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64" fontId="1" fillId="0" borderId="0" xfId="15" applyNumberFormat="1" applyFont="1" applyAlignment="1">
      <alignment horizontal="left"/>
    </xf>
    <xf numFmtId="164" fontId="2" fillId="0" borderId="0" xfId="15" applyNumberFormat="1" applyFont="1" applyAlignment="1">
      <alignment/>
    </xf>
    <xf numFmtId="164" fontId="2" fillId="0" borderId="3" xfId="15" applyNumberFormat="1" applyFont="1" applyBorder="1" applyAlignment="1">
      <alignment/>
    </xf>
    <xf numFmtId="164" fontId="1" fillId="0" borderId="0" xfId="15" applyNumberFormat="1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 horizontal="left"/>
    </xf>
    <xf numFmtId="164" fontId="4" fillId="0" borderId="0" xfId="15" applyNumberFormat="1" applyFont="1" applyAlignment="1">
      <alignment horizontal="center"/>
    </xf>
    <xf numFmtId="164" fontId="4" fillId="0" borderId="0" xfId="15" applyNumberFormat="1" applyFont="1" applyAlignment="1">
      <alignment horizontal="right"/>
    </xf>
    <xf numFmtId="164" fontId="5" fillId="0" borderId="0" xfId="15" applyNumberFormat="1" applyFont="1" applyAlignment="1">
      <alignment horizontal="center"/>
    </xf>
    <xf numFmtId="164" fontId="1" fillId="0" borderId="4" xfId="15" applyNumberFormat="1" applyFont="1" applyBorder="1" applyAlignment="1">
      <alignment horizontal="right"/>
    </xf>
    <xf numFmtId="164" fontId="1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5" applyNumberFormat="1" applyFont="1" applyAlignment="1">
      <alignment horizontal="right"/>
    </xf>
    <xf numFmtId="164" fontId="2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4" fontId="2" fillId="0" borderId="6" xfId="15" applyNumberFormat="1" applyFont="1" applyBorder="1" applyAlignment="1">
      <alignment horizontal="right"/>
    </xf>
    <xf numFmtId="164" fontId="1" fillId="0" borderId="3" xfId="15" applyNumberFormat="1" applyFont="1" applyBorder="1" applyAlignment="1">
      <alignment horizontal="right"/>
    </xf>
    <xf numFmtId="43" fontId="1" fillId="0" borderId="1" xfId="15" applyNumberFormat="1" applyFont="1" applyBorder="1" applyAlignment="1">
      <alignment horizontal="right"/>
    </xf>
    <xf numFmtId="0" fontId="6" fillId="0" borderId="0" xfId="0" applyFont="1" applyAlignment="1">
      <alignment/>
    </xf>
    <xf numFmtId="164" fontId="1" fillId="0" borderId="2" xfId="15" applyNumberFormat="1" applyFont="1" applyBorder="1" applyAlignment="1">
      <alignment/>
    </xf>
    <xf numFmtId="0" fontId="1" fillId="0" borderId="0" xfId="0" applyFont="1" applyAlignment="1">
      <alignment horizontal="left" vertical="top"/>
    </xf>
    <xf numFmtId="164" fontId="2" fillId="0" borderId="2" xfId="15" applyNumberFormat="1" applyFont="1" applyBorder="1" applyAlignment="1">
      <alignment/>
    </xf>
    <xf numFmtId="164" fontId="2" fillId="0" borderId="6" xfId="15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left" vertical="top"/>
    </xf>
    <xf numFmtId="43" fontId="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3006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494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0"/>
  <sheetViews>
    <sheetView tabSelected="1" workbookViewId="0" topLeftCell="A1">
      <selection activeCell="A110" sqref="A110"/>
    </sheetView>
  </sheetViews>
  <sheetFormatPr defaultColWidth="9.140625" defaultRowHeight="10.5" customHeight="1"/>
  <cols>
    <col min="1" max="1" width="3.28125" style="1" customWidth="1"/>
    <col min="2" max="2" width="3.8515625" style="35" customWidth="1"/>
    <col min="3" max="3" width="2.7109375" style="2" customWidth="1"/>
    <col min="4" max="4" width="38.7109375" style="2" customWidth="1"/>
    <col min="5" max="5" width="1.7109375" style="1" customWidth="1"/>
    <col min="6" max="6" width="9.7109375" style="1" customWidth="1"/>
    <col min="7" max="8" width="1.7109375" style="1" customWidth="1"/>
    <col min="9" max="9" width="13.140625" style="1" customWidth="1"/>
    <col min="10" max="11" width="1.7109375" style="1" customWidth="1"/>
    <col min="12" max="12" width="9.7109375" style="1" customWidth="1"/>
    <col min="13" max="14" width="1.7109375" style="1" customWidth="1"/>
    <col min="15" max="15" width="10.7109375" style="1" customWidth="1"/>
    <col min="16" max="16" width="3.28125" style="1" customWidth="1"/>
    <col min="17" max="16384" width="9.140625" style="1" customWidth="1"/>
  </cols>
  <sheetData>
    <row r="1" spans="1:16" ht="10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3.5" customHeight="1">
      <c r="A2" s="61" t="s">
        <v>71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3.5" customHeight="1">
      <c r="A3" s="61" t="s">
        <v>74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5" customHeight="1">
      <c r="A4" s="61" t="s">
        <v>72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4.25" customHeight="1">
      <c r="A5" s="61" t="s">
        <v>51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4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5" customHeight="1">
      <c r="A7" s="62" t="s">
        <v>81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5" customHeight="1">
      <c r="A8" s="62" t="s">
        <v>54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32"/>
    </row>
    <row r="9" spans="1:16" ht="15" customHeight="1">
      <c r="A9" s="32"/>
      <c r="B9" s="36"/>
      <c r="C9" s="33"/>
      <c r="D9" s="3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2.75" customHeight="1">
      <c r="A10" s="62" t="s">
        <v>52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ht="12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5:16" ht="12.75" customHeight="1">
      <c r="E12" s="39"/>
      <c r="F12" s="63" t="s">
        <v>53</v>
      </c>
      <c r="G12" s="63"/>
      <c r="H12" s="63"/>
      <c r="I12" s="63"/>
      <c r="J12" s="41"/>
      <c r="K12" s="42"/>
      <c r="L12" s="63" t="s">
        <v>5</v>
      </c>
      <c r="M12" s="63"/>
      <c r="N12" s="63"/>
      <c r="O12" s="63"/>
      <c r="P12" s="39"/>
    </row>
    <row r="13" spans="5:16" ht="12.75" customHeight="1">
      <c r="E13" s="62" t="s">
        <v>0</v>
      </c>
      <c r="F13" s="62"/>
      <c r="G13" s="62"/>
      <c r="H13" s="34"/>
      <c r="I13" s="34" t="s">
        <v>3</v>
      </c>
      <c r="J13" s="34"/>
      <c r="K13" s="62" t="s">
        <v>6</v>
      </c>
      <c r="L13" s="62"/>
      <c r="M13" s="62"/>
      <c r="N13" s="62" t="s">
        <v>3</v>
      </c>
      <c r="O13" s="62"/>
      <c r="P13" s="62"/>
    </row>
    <row r="14" spans="5:16" ht="12.75" customHeight="1">
      <c r="E14" s="62" t="s">
        <v>1</v>
      </c>
      <c r="F14" s="62"/>
      <c r="G14" s="62"/>
      <c r="H14" s="34"/>
      <c r="I14" s="34" t="s">
        <v>4</v>
      </c>
      <c r="J14" s="34"/>
      <c r="K14" s="62" t="s">
        <v>1</v>
      </c>
      <c r="L14" s="62"/>
      <c r="M14" s="62"/>
      <c r="N14" s="62" t="s">
        <v>4</v>
      </c>
      <c r="O14" s="62"/>
      <c r="P14" s="62"/>
    </row>
    <row r="15" spans="5:16" ht="12.75" customHeight="1">
      <c r="E15" s="62" t="s">
        <v>2</v>
      </c>
      <c r="F15" s="62"/>
      <c r="G15" s="62"/>
      <c r="H15" s="62" t="s">
        <v>2</v>
      </c>
      <c r="I15" s="62"/>
      <c r="J15" s="62"/>
      <c r="K15" s="62" t="s">
        <v>7</v>
      </c>
      <c r="L15" s="62"/>
      <c r="M15" s="62"/>
      <c r="N15" s="62" t="s">
        <v>8</v>
      </c>
      <c r="O15" s="62"/>
      <c r="P15" s="62"/>
    </row>
    <row r="16" spans="5:18" ht="12.75" customHeight="1">
      <c r="E16" s="60" t="s">
        <v>79</v>
      </c>
      <c r="F16" s="60"/>
      <c r="G16" s="60"/>
      <c r="H16" s="60" t="s">
        <v>82</v>
      </c>
      <c r="I16" s="60"/>
      <c r="J16" s="60"/>
      <c r="K16" s="60" t="s">
        <v>79</v>
      </c>
      <c r="L16" s="60"/>
      <c r="M16" s="60"/>
      <c r="N16" s="60" t="s">
        <v>82</v>
      </c>
      <c r="O16" s="60"/>
      <c r="P16" s="60"/>
      <c r="R16" s="3"/>
    </row>
    <row r="17" spans="5:18" ht="12.75" customHeight="1">
      <c r="E17" s="39"/>
      <c r="F17" s="34" t="s">
        <v>9</v>
      </c>
      <c r="G17" s="34"/>
      <c r="H17" s="34"/>
      <c r="I17" s="34" t="s">
        <v>9</v>
      </c>
      <c r="J17" s="34"/>
      <c r="K17" s="62" t="s">
        <v>9</v>
      </c>
      <c r="L17" s="62"/>
      <c r="M17" s="62"/>
      <c r="N17" s="62" t="s">
        <v>9</v>
      </c>
      <c r="O17" s="62"/>
      <c r="P17" s="62"/>
      <c r="R17" s="3"/>
    </row>
    <row r="18" spans="6:15" ht="11.25" customHeight="1"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 customHeight="1" thickBot="1">
      <c r="A19" s="2">
        <v>1</v>
      </c>
      <c r="B19" s="38" t="s">
        <v>34</v>
      </c>
      <c r="C19" s="39" t="s">
        <v>83</v>
      </c>
      <c r="D19" s="40"/>
      <c r="F19" s="7">
        <f>5073262-3721210</f>
        <v>1352052</v>
      </c>
      <c r="G19" s="10"/>
      <c r="H19" s="6"/>
      <c r="I19" s="7">
        <v>326314</v>
      </c>
      <c r="J19" s="22"/>
      <c r="K19" s="6"/>
      <c r="L19" s="7">
        <v>5073262</v>
      </c>
      <c r="M19" s="19"/>
      <c r="N19" s="19"/>
      <c r="O19" s="7">
        <v>2611499</v>
      </c>
    </row>
    <row r="20" spans="2:15" ht="12.75" customHeight="1" thickTop="1">
      <c r="B20" s="38"/>
      <c r="C20" s="40"/>
      <c r="D20" s="40"/>
      <c r="F20" s="6"/>
      <c r="G20" s="6"/>
      <c r="H20" s="6"/>
      <c r="I20" s="6"/>
      <c r="J20" s="18"/>
      <c r="K20" s="6"/>
      <c r="L20" s="6"/>
      <c r="M20" s="19"/>
      <c r="N20" s="19"/>
      <c r="O20" s="6"/>
    </row>
    <row r="21" spans="2:15" ht="12.75" customHeight="1" thickBot="1">
      <c r="B21" s="38" t="s">
        <v>35</v>
      </c>
      <c r="C21" s="39" t="s">
        <v>38</v>
      </c>
      <c r="D21" s="40"/>
      <c r="F21" s="7">
        <f>1580-1384</f>
        <v>196</v>
      </c>
      <c r="G21" s="22"/>
      <c r="H21" s="12"/>
      <c r="I21" s="7">
        <v>0</v>
      </c>
      <c r="J21" s="22"/>
      <c r="K21" s="12"/>
      <c r="L21" s="7">
        <v>1580</v>
      </c>
      <c r="M21" s="19"/>
      <c r="N21" s="19"/>
      <c r="O21" s="7">
        <v>0</v>
      </c>
    </row>
    <row r="22" spans="2:15" ht="12.75" customHeight="1" thickTop="1">
      <c r="B22" s="38"/>
      <c r="C22" s="40"/>
      <c r="D22" s="40"/>
      <c r="F22" s="6"/>
      <c r="G22" s="6"/>
      <c r="H22" s="6"/>
      <c r="I22" s="6"/>
      <c r="J22" s="15"/>
      <c r="K22" s="6"/>
      <c r="L22" s="21"/>
      <c r="M22" s="19"/>
      <c r="N22" s="19"/>
      <c r="O22" s="21"/>
    </row>
    <row r="23" spans="2:15" ht="12.75" customHeight="1" thickBot="1">
      <c r="B23" s="38" t="s">
        <v>36</v>
      </c>
      <c r="C23" s="39" t="s">
        <v>10</v>
      </c>
      <c r="D23" s="40"/>
      <c r="F23" s="7">
        <f>135728-91671</f>
        <v>44057</v>
      </c>
      <c r="G23" s="10"/>
      <c r="H23" s="10"/>
      <c r="I23" s="7">
        <v>27878</v>
      </c>
      <c r="J23" s="22"/>
      <c r="K23" s="6"/>
      <c r="L23" s="7">
        <v>135728</v>
      </c>
      <c r="M23" s="19"/>
      <c r="N23" s="19"/>
      <c r="O23" s="7">
        <v>85488</v>
      </c>
    </row>
    <row r="24" spans="2:15" ht="12.75" customHeight="1" thickTop="1">
      <c r="B24" s="38"/>
      <c r="C24" s="40"/>
      <c r="D24" s="40"/>
      <c r="F24" s="6"/>
      <c r="G24" s="6"/>
      <c r="H24" s="6"/>
      <c r="I24" s="6"/>
      <c r="J24" s="15"/>
      <c r="K24" s="6"/>
      <c r="M24" s="6"/>
      <c r="N24" s="6"/>
      <c r="O24" s="6"/>
    </row>
    <row r="25" spans="1:15" ht="12.75" customHeight="1">
      <c r="A25" s="2">
        <v>2</v>
      </c>
      <c r="B25" s="38" t="s">
        <v>34</v>
      </c>
      <c r="C25" s="39" t="s">
        <v>59</v>
      </c>
      <c r="D25" s="40"/>
      <c r="F25" s="6"/>
      <c r="G25" s="6"/>
      <c r="H25" s="6"/>
      <c r="I25" s="6"/>
      <c r="J25" s="15"/>
      <c r="K25" s="6"/>
      <c r="M25" s="6"/>
      <c r="N25" s="6"/>
      <c r="O25" s="6"/>
    </row>
    <row r="26" spans="2:4" ht="12.75" customHeight="1">
      <c r="B26" s="38"/>
      <c r="C26" s="40"/>
      <c r="D26" s="40" t="s">
        <v>63</v>
      </c>
    </row>
    <row r="27" spans="2:15" ht="12.75" customHeight="1">
      <c r="B27" s="38"/>
      <c r="C27" s="40"/>
      <c r="D27" s="40" t="s">
        <v>60</v>
      </c>
      <c r="F27" s="6"/>
      <c r="G27" s="6"/>
      <c r="H27" s="6"/>
      <c r="I27" s="6"/>
      <c r="J27" s="15"/>
      <c r="K27" s="6"/>
      <c r="M27" s="6"/>
      <c r="N27" s="6"/>
      <c r="O27" s="6"/>
    </row>
    <row r="28" spans="2:15" ht="12.75" customHeight="1">
      <c r="B28" s="38"/>
      <c r="C28" s="40"/>
      <c r="D28" s="40" t="s">
        <v>11</v>
      </c>
      <c r="F28" s="6">
        <f>F39-SUM(F30:F34)</f>
        <v>144340</v>
      </c>
      <c r="G28" s="6"/>
      <c r="H28" s="6"/>
      <c r="I28" s="6">
        <f>I39-SUM(I30:I34)</f>
        <v>153216</v>
      </c>
      <c r="J28" s="15"/>
      <c r="K28" s="6"/>
      <c r="L28" s="6">
        <f>L39-SUM(L30:L34)</f>
        <v>581138</v>
      </c>
      <c r="M28" s="6"/>
      <c r="N28" s="6"/>
      <c r="O28" s="6">
        <f>O39-SUM(O30:O34)</f>
        <v>363528</v>
      </c>
    </row>
    <row r="29" spans="2:15" ht="12.75" customHeight="1">
      <c r="B29" s="38"/>
      <c r="C29" s="40"/>
      <c r="D29" s="40"/>
      <c r="F29" s="6"/>
      <c r="G29" s="6"/>
      <c r="H29" s="6"/>
      <c r="I29" s="6"/>
      <c r="J29" s="15"/>
      <c r="K29" s="6"/>
      <c r="M29" s="6"/>
      <c r="N29" s="6"/>
      <c r="O29" s="6"/>
    </row>
    <row r="30" spans="2:15" ht="12.75" customHeight="1">
      <c r="B30" s="38" t="s">
        <v>35</v>
      </c>
      <c r="C30" s="39" t="s">
        <v>12</v>
      </c>
      <c r="D30" s="40"/>
      <c r="F30" s="6">
        <f>-207129+162892</f>
        <v>-44237</v>
      </c>
      <c r="G30" s="6"/>
      <c r="H30" s="6"/>
      <c r="I30" s="6">
        <v>-30750</v>
      </c>
      <c r="J30" s="15"/>
      <c r="K30" s="6"/>
      <c r="L30" s="5">
        <v>-207129</v>
      </c>
      <c r="M30" s="6"/>
      <c r="N30" s="6"/>
      <c r="O30" s="10">
        <v>-128826</v>
      </c>
    </row>
    <row r="31" spans="2:15" ht="12.75" customHeight="1">
      <c r="B31" s="38"/>
      <c r="C31" s="40"/>
      <c r="D31" s="40"/>
      <c r="F31" s="6"/>
      <c r="G31" s="6"/>
      <c r="H31" s="6"/>
      <c r="I31" s="6"/>
      <c r="J31" s="15"/>
      <c r="K31" s="6"/>
      <c r="M31" s="6"/>
      <c r="N31" s="6"/>
      <c r="O31" s="6"/>
    </row>
    <row r="32" spans="2:15" ht="12.75" customHeight="1">
      <c r="B32" s="38" t="s">
        <v>36</v>
      </c>
      <c r="C32" s="39" t="s">
        <v>13</v>
      </c>
      <c r="D32" s="40"/>
      <c r="F32" s="6">
        <f>-203029+161892</f>
        <v>-41137</v>
      </c>
      <c r="G32" s="6"/>
      <c r="H32" s="6"/>
      <c r="I32" s="6">
        <v>-37847</v>
      </c>
      <c r="J32" s="15"/>
      <c r="K32" s="6"/>
      <c r="L32" s="5">
        <v>-203029</v>
      </c>
      <c r="M32" s="6"/>
      <c r="N32" s="6"/>
      <c r="O32" s="10">
        <v>-109772</v>
      </c>
    </row>
    <row r="33" spans="2:15" ht="12.75" customHeight="1">
      <c r="B33" s="38"/>
      <c r="C33" s="40"/>
      <c r="D33" s="40"/>
      <c r="F33" s="6"/>
      <c r="G33" s="6"/>
      <c r="H33" s="6"/>
      <c r="I33" s="6"/>
      <c r="J33" s="15"/>
      <c r="K33" s="6"/>
      <c r="M33" s="6"/>
      <c r="N33" s="6"/>
      <c r="O33" s="6"/>
    </row>
    <row r="34" spans="2:15" ht="12.75" customHeight="1">
      <c r="B34" s="38" t="s">
        <v>37</v>
      </c>
      <c r="C34" s="39" t="s">
        <v>14</v>
      </c>
      <c r="D34" s="40"/>
      <c r="F34" s="8">
        <f>-20555+19459</f>
        <v>-1096</v>
      </c>
      <c r="G34" s="10"/>
      <c r="H34" s="10"/>
      <c r="I34" s="8">
        <v>-397190</v>
      </c>
      <c r="J34" s="22"/>
      <c r="K34" s="6"/>
      <c r="L34" s="52">
        <v>-20555</v>
      </c>
      <c r="M34" s="6"/>
      <c r="N34" s="6"/>
      <c r="O34" s="8">
        <v>-397890</v>
      </c>
    </row>
    <row r="35" spans="2:15" ht="12.75" customHeight="1">
      <c r="B35" s="38"/>
      <c r="C35" s="40"/>
      <c r="D35" s="40"/>
      <c r="F35" s="6"/>
      <c r="G35" s="6"/>
      <c r="H35" s="6"/>
      <c r="I35" s="6"/>
      <c r="J35" s="15"/>
      <c r="K35" s="6"/>
      <c r="M35" s="6"/>
      <c r="N35" s="6"/>
      <c r="O35" s="6"/>
    </row>
    <row r="36" spans="2:4" ht="12.75" customHeight="1">
      <c r="B36" s="38" t="s">
        <v>39</v>
      </c>
      <c r="C36" s="39" t="s">
        <v>87</v>
      </c>
      <c r="D36" s="40"/>
    </row>
    <row r="37" spans="2:15" ht="12.75" customHeight="1">
      <c r="B37" s="38"/>
      <c r="C37" s="40"/>
      <c r="D37" s="40" t="s">
        <v>88</v>
      </c>
      <c r="F37" s="6"/>
      <c r="G37" s="6"/>
      <c r="H37" s="6"/>
      <c r="I37" s="6"/>
      <c r="J37" s="15"/>
      <c r="K37" s="6"/>
      <c r="M37" s="6"/>
      <c r="N37" s="6"/>
      <c r="O37" s="6"/>
    </row>
    <row r="38" spans="2:15" ht="12.75" customHeight="1">
      <c r="B38" s="38"/>
      <c r="C38" s="40"/>
      <c r="D38" s="40" t="s">
        <v>61</v>
      </c>
      <c r="F38" s="6"/>
      <c r="G38" s="6"/>
      <c r="H38" s="6"/>
      <c r="I38" s="6"/>
      <c r="J38" s="15"/>
      <c r="K38" s="6"/>
      <c r="M38" s="6"/>
      <c r="N38" s="6"/>
      <c r="O38" s="6"/>
    </row>
    <row r="39" spans="2:15" ht="12.75" customHeight="1">
      <c r="B39" s="38"/>
      <c r="C39" s="40"/>
      <c r="D39" s="40" t="s">
        <v>62</v>
      </c>
      <c r="F39" s="6">
        <f>150425-92555</f>
        <v>57870</v>
      </c>
      <c r="G39" s="6"/>
      <c r="H39" s="6"/>
      <c r="I39" s="6">
        <v>-312571</v>
      </c>
      <c r="J39" s="15"/>
      <c r="K39" s="6"/>
      <c r="L39" s="5">
        <v>150425</v>
      </c>
      <c r="M39" s="6"/>
      <c r="N39" s="6"/>
      <c r="O39" s="6">
        <v>-272960</v>
      </c>
    </row>
    <row r="40" spans="2:15" ht="12.75" customHeight="1">
      <c r="B40" s="38"/>
      <c r="C40" s="40"/>
      <c r="D40" s="40"/>
      <c r="F40" s="6"/>
      <c r="G40" s="6"/>
      <c r="H40" s="6"/>
      <c r="I40" s="6"/>
      <c r="J40" s="15"/>
      <c r="K40" s="6"/>
      <c r="M40" s="6"/>
      <c r="N40" s="6"/>
      <c r="O40" s="6"/>
    </row>
    <row r="41" spans="2:15" ht="12.75" customHeight="1">
      <c r="B41" s="38" t="s">
        <v>40</v>
      </c>
      <c r="C41" s="39" t="s">
        <v>15</v>
      </c>
      <c r="D41" s="40"/>
      <c r="F41" s="6"/>
      <c r="G41" s="6"/>
      <c r="H41" s="6"/>
      <c r="I41" s="6"/>
      <c r="J41" s="15"/>
      <c r="K41" s="6"/>
      <c r="M41" s="6"/>
      <c r="N41" s="6"/>
      <c r="O41" s="6"/>
    </row>
    <row r="42" spans="2:15" ht="12.75" customHeight="1">
      <c r="B42" s="38"/>
      <c r="C42" s="40"/>
      <c r="D42" s="40" t="s">
        <v>16</v>
      </c>
      <c r="F42" s="8">
        <f>261111-195549</f>
        <v>65562</v>
      </c>
      <c r="G42" s="10"/>
      <c r="H42" s="10"/>
      <c r="I42" s="8">
        <v>2078</v>
      </c>
      <c r="J42" s="22"/>
      <c r="K42" s="6"/>
      <c r="L42" s="52">
        <v>261111</v>
      </c>
      <c r="M42" s="6"/>
      <c r="N42" s="6"/>
      <c r="O42" s="8">
        <v>-4990</v>
      </c>
    </row>
    <row r="43" spans="2:15" ht="12.75" customHeight="1">
      <c r="B43" s="38"/>
      <c r="C43" s="40"/>
      <c r="D43" s="40"/>
      <c r="F43" s="6"/>
      <c r="G43" s="6"/>
      <c r="H43" s="6"/>
      <c r="I43" s="6"/>
      <c r="J43" s="15"/>
      <c r="K43" s="6"/>
      <c r="M43" s="6"/>
      <c r="N43" s="6"/>
      <c r="O43" s="6"/>
    </row>
    <row r="44" spans="2:4" ht="12.75" customHeight="1">
      <c r="B44" s="38" t="s">
        <v>41</v>
      </c>
      <c r="C44" s="39" t="s">
        <v>89</v>
      </c>
      <c r="D44" s="40"/>
    </row>
    <row r="45" spans="2:15" ht="12.75" customHeight="1">
      <c r="B45" s="38"/>
      <c r="C45" s="40"/>
      <c r="D45" s="40" t="s">
        <v>17</v>
      </c>
      <c r="F45" s="15">
        <f>SUM(F39:F42)</f>
        <v>123432</v>
      </c>
      <c r="G45" s="15"/>
      <c r="H45" s="15"/>
      <c r="I45" s="15">
        <f>SUM(I39:I42)</f>
        <v>-310493</v>
      </c>
      <c r="J45" s="15"/>
      <c r="K45" s="15"/>
      <c r="L45" s="15">
        <f>SUM(L39:L42)</f>
        <v>411536</v>
      </c>
      <c r="M45" s="15"/>
      <c r="N45" s="15"/>
      <c r="O45" s="15">
        <f>SUM(O39:O42)</f>
        <v>-277950</v>
      </c>
    </row>
    <row r="46" spans="2:15" ht="12.75" customHeight="1">
      <c r="B46" s="38"/>
      <c r="C46" s="40"/>
      <c r="D46" s="40"/>
      <c r="F46" s="6"/>
      <c r="G46" s="6"/>
      <c r="H46" s="6"/>
      <c r="I46" s="6"/>
      <c r="J46" s="15"/>
      <c r="K46" s="6"/>
      <c r="M46" s="6"/>
      <c r="N46" s="6"/>
      <c r="O46" s="6"/>
    </row>
    <row r="47" spans="2:15" ht="12.75" customHeight="1">
      <c r="B47" s="38" t="s">
        <v>42</v>
      </c>
      <c r="C47" s="39" t="s">
        <v>18</v>
      </c>
      <c r="D47" s="40"/>
      <c r="F47" s="8">
        <f>-175778+141045</f>
        <v>-34733</v>
      </c>
      <c r="G47" s="10"/>
      <c r="H47" s="10"/>
      <c r="I47" s="8">
        <v>-21927</v>
      </c>
      <c r="J47" s="22"/>
      <c r="K47" s="6"/>
      <c r="L47" s="52">
        <v>-175778</v>
      </c>
      <c r="M47" s="6"/>
      <c r="N47" s="6"/>
      <c r="O47" s="8">
        <v>-50043</v>
      </c>
    </row>
    <row r="48" spans="2:15" ht="12.75" customHeight="1">
      <c r="B48" s="38"/>
      <c r="C48" s="40"/>
      <c r="D48" s="40"/>
      <c r="F48" s="6"/>
      <c r="G48" s="6"/>
      <c r="H48" s="6"/>
      <c r="I48" s="6"/>
      <c r="J48" s="15"/>
      <c r="K48" s="6"/>
      <c r="M48" s="6"/>
      <c r="N48" s="6"/>
      <c r="O48" s="6"/>
    </row>
    <row r="49" spans="2:15" ht="12.75" customHeight="1">
      <c r="B49" s="38" t="s">
        <v>19</v>
      </c>
      <c r="C49" s="40" t="s">
        <v>84</v>
      </c>
      <c r="D49" s="39"/>
      <c r="F49" s="6"/>
      <c r="G49" s="6"/>
      <c r="H49" s="6"/>
      <c r="I49" s="6"/>
      <c r="J49" s="15"/>
      <c r="K49" s="6"/>
      <c r="M49" s="6"/>
      <c r="N49" s="6"/>
      <c r="O49" s="6"/>
    </row>
    <row r="50" spans="2:15" ht="12.75" customHeight="1">
      <c r="B50" s="38"/>
      <c r="C50" s="40"/>
      <c r="D50" s="40" t="s">
        <v>64</v>
      </c>
      <c r="F50" s="6">
        <f>SUM(F45:F47)</f>
        <v>88699</v>
      </c>
      <c r="G50" s="6"/>
      <c r="H50" s="6"/>
      <c r="I50" s="6">
        <f>SUM(I45:I47)</f>
        <v>-332420</v>
      </c>
      <c r="J50" s="15"/>
      <c r="K50" s="6"/>
      <c r="L50" s="6">
        <f>SUM(L45:L47)</f>
        <v>235758</v>
      </c>
      <c r="M50" s="6"/>
      <c r="N50" s="6"/>
      <c r="O50" s="6">
        <f>SUM(O45:O47)</f>
        <v>-327993</v>
      </c>
    </row>
    <row r="51" spans="2:15" ht="12.75" customHeight="1">
      <c r="B51" s="38"/>
      <c r="C51" s="40"/>
      <c r="D51" s="39"/>
      <c r="F51" s="6"/>
      <c r="G51" s="6"/>
      <c r="H51" s="6"/>
      <c r="I51" s="6"/>
      <c r="J51" s="15"/>
      <c r="K51" s="6"/>
      <c r="M51" s="6"/>
      <c r="N51" s="6"/>
      <c r="O51" s="6"/>
    </row>
    <row r="52" spans="2:15" ht="12.75" customHeight="1">
      <c r="B52" s="38"/>
      <c r="C52" s="40" t="s">
        <v>43</v>
      </c>
      <c r="D52" s="40"/>
      <c r="F52" s="8">
        <f>-79574+53704</f>
        <v>-25870</v>
      </c>
      <c r="G52" s="10"/>
      <c r="H52" s="10"/>
      <c r="I52" s="8">
        <f>-85059+37866</f>
        <v>-47193</v>
      </c>
      <c r="J52" s="22"/>
      <c r="K52" s="6"/>
      <c r="L52" s="52">
        <v>-79574</v>
      </c>
      <c r="M52" s="6"/>
      <c r="N52" s="6"/>
      <c r="O52" s="8">
        <v>-85059</v>
      </c>
    </row>
    <row r="53" spans="2:15" ht="12.75" customHeight="1">
      <c r="B53" s="38"/>
      <c r="C53" s="40"/>
      <c r="D53" s="40"/>
      <c r="F53" s="6"/>
      <c r="G53" s="6"/>
      <c r="H53" s="6"/>
      <c r="I53" s="6"/>
      <c r="J53" s="15"/>
      <c r="K53" s="6"/>
      <c r="M53" s="6"/>
      <c r="N53" s="6"/>
      <c r="O53" s="6"/>
    </row>
    <row r="54" spans="2:15" ht="12.75" customHeight="1">
      <c r="B54" s="38" t="s">
        <v>44</v>
      </c>
      <c r="C54" s="39" t="s">
        <v>85</v>
      </c>
      <c r="D54" s="40"/>
      <c r="F54" s="6"/>
      <c r="G54" s="6"/>
      <c r="H54" s="6"/>
      <c r="I54" s="6"/>
      <c r="J54" s="15"/>
      <c r="K54" s="6"/>
      <c r="M54" s="6"/>
      <c r="N54" s="6"/>
      <c r="O54" s="6"/>
    </row>
    <row r="55" spans="2:15" ht="12.75" customHeight="1">
      <c r="B55" s="38"/>
      <c r="C55" s="40"/>
      <c r="D55" s="40" t="s">
        <v>65</v>
      </c>
      <c r="F55" s="10">
        <f>SUM(F50:F52)</f>
        <v>62829</v>
      </c>
      <c r="G55" s="6"/>
      <c r="H55" s="6"/>
      <c r="I55" s="10">
        <f>SUM(I50:I52)</f>
        <v>-379613</v>
      </c>
      <c r="J55" s="15"/>
      <c r="K55" s="6"/>
      <c r="L55" s="10">
        <f>SUM(L50:L52)</f>
        <v>156184</v>
      </c>
      <c r="M55" s="6"/>
      <c r="N55" s="6"/>
      <c r="O55" s="10">
        <f>SUM(O50:O52)</f>
        <v>-413052</v>
      </c>
    </row>
    <row r="56" spans="6:15" ht="10.5" customHeight="1">
      <c r="F56" s="6"/>
      <c r="G56" s="6"/>
      <c r="H56" s="6"/>
      <c r="I56" s="15"/>
      <c r="J56" s="15"/>
      <c r="K56" s="6"/>
      <c r="L56" s="6"/>
      <c r="M56" s="6"/>
      <c r="N56" s="6"/>
      <c r="O56" s="6"/>
    </row>
    <row r="57" spans="6:15" ht="10.5" customHeight="1">
      <c r="F57" s="6"/>
      <c r="G57" s="6"/>
      <c r="H57" s="6"/>
      <c r="I57" s="15"/>
      <c r="J57" s="15"/>
      <c r="K57" s="6"/>
      <c r="L57" s="6"/>
      <c r="M57" s="6"/>
      <c r="N57" s="6"/>
      <c r="O57" s="6"/>
    </row>
    <row r="58" spans="6:15" ht="10.5" customHeight="1">
      <c r="F58" s="6"/>
      <c r="G58" s="6"/>
      <c r="H58" s="6"/>
      <c r="I58" s="15"/>
      <c r="J58" s="15"/>
      <c r="K58" s="6"/>
      <c r="L58" s="6"/>
      <c r="M58" s="6"/>
      <c r="N58" s="6"/>
      <c r="O58" s="6"/>
    </row>
    <row r="59" spans="6:15" ht="10.5" customHeight="1">
      <c r="F59" s="6"/>
      <c r="G59" s="6"/>
      <c r="H59" s="6"/>
      <c r="I59" s="15"/>
      <c r="J59" s="15"/>
      <c r="K59" s="6"/>
      <c r="L59" s="6"/>
      <c r="M59" s="6"/>
      <c r="N59" s="6"/>
      <c r="O59" s="6"/>
    </row>
    <row r="60" spans="1:16" ht="13.5" customHeight="1">
      <c r="A60" s="61" t="s">
        <v>71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  <row r="61" spans="1:16" ht="13.5" customHeight="1">
      <c r="A61" s="61" t="s">
        <v>74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ht="13.5" customHeight="1">
      <c r="A62" s="61" t="s">
        <v>72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16" ht="13.5" customHeight="1">
      <c r="A63" s="61" t="s">
        <v>51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</row>
    <row r="64" spans="1:16" ht="13.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12.75" customHeight="1">
      <c r="A65" s="62" t="s">
        <v>55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</row>
    <row r="66" ht="12.75" customHeight="1"/>
    <row r="67" spans="5:16" ht="12.75" customHeight="1">
      <c r="E67" s="39"/>
      <c r="F67" s="63" t="s">
        <v>53</v>
      </c>
      <c r="G67" s="63"/>
      <c r="H67" s="63"/>
      <c r="I67" s="63"/>
      <c r="J67" s="41"/>
      <c r="K67" s="42"/>
      <c r="L67" s="63" t="s">
        <v>5</v>
      </c>
      <c r="M67" s="63"/>
      <c r="N67" s="63"/>
      <c r="O67" s="63"/>
      <c r="P67" s="39"/>
    </row>
    <row r="68" spans="5:16" ht="12.75" customHeight="1">
      <c r="E68" s="62" t="s">
        <v>0</v>
      </c>
      <c r="F68" s="62"/>
      <c r="G68" s="62"/>
      <c r="H68" s="62" t="s">
        <v>3</v>
      </c>
      <c r="I68" s="62"/>
      <c r="J68" s="62"/>
      <c r="K68" s="62" t="s">
        <v>6</v>
      </c>
      <c r="L68" s="62"/>
      <c r="M68" s="62"/>
      <c r="N68" s="62" t="s">
        <v>3</v>
      </c>
      <c r="O68" s="62"/>
      <c r="P68" s="62"/>
    </row>
    <row r="69" spans="5:16" ht="12.75" customHeight="1">
      <c r="E69" s="62" t="s">
        <v>1</v>
      </c>
      <c r="F69" s="62"/>
      <c r="G69" s="62"/>
      <c r="H69" s="34"/>
      <c r="I69" s="34" t="s">
        <v>4</v>
      </c>
      <c r="J69" s="34"/>
      <c r="K69" s="62" t="s">
        <v>1</v>
      </c>
      <c r="L69" s="62"/>
      <c r="M69" s="62"/>
      <c r="N69" s="62" t="s">
        <v>4</v>
      </c>
      <c r="O69" s="62"/>
      <c r="P69" s="62"/>
    </row>
    <row r="70" spans="5:16" ht="12.75" customHeight="1">
      <c r="E70" s="62" t="s">
        <v>2</v>
      </c>
      <c r="F70" s="62"/>
      <c r="G70" s="62"/>
      <c r="H70" s="62" t="s">
        <v>2</v>
      </c>
      <c r="I70" s="62"/>
      <c r="J70" s="62"/>
      <c r="K70" s="62" t="s">
        <v>7</v>
      </c>
      <c r="L70" s="62"/>
      <c r="M70" s="62"/>
      <c r="N70" s="62" t="s">
        <v>8</v>
      </c>
      <c r="O70" s="62"/>
      <c r="P70" s="62"/>
    </row>
    <row r="71" spans="5:18" ht="12.75" customHeight="1">
      <c r="E71" s="60" t="s">
        <v>79</v>
      </c>
      <c r="F71" s="60"/>
      <c r="G71" s="60"/>
      <c r="H71" s="60" t="s">
        <v>82</v>
      </c>
      <c r="I71" s="60"/>
      <c r="J71" s="60"/>
      <c r="K71" s="60" t="s">
        <v>79</v>
      </c>
      <c r="L71" s="60"/>
      <c r="M71" s="60"/>
      <c r="N71" s="60" t="s">
        <v>82</v>
      </c>
      <c r="O71" s="60"/>
      <c r="P71" s="60"/>
      <c r="R71" s="3"/>
    </row>
    <row r="72" spans="5:18" ht="12.75" customHeight="1">
      <c r="E72" s="39"/>
      <c r="F72" s="34" t="s">
        <v>9</v>
      </c>
      <c r="G72" s="34"/>
      <c r="H72" s="34"/>
      <c r="I72" s="34" t="s">
        <v>9</v>
      </c>
      <c r="J72" s="34"/>
      <c r="K72" s="62" t="s">
        <v>9</v>
      </c>
      <c r="L72" s="62"/>
      <c r="M72" s="62"/>
      <c r="N72" s="62" t="s">
        <v>9</v>
      </c>
      <c r="O72" s="62"/>
      <c r="P72" s="62"/>
      <c r="R72" s="3"/>
    </row>
    <row r="73" spans="1:15" ht="12.75" customHeight="1">
      <c r="A73" s="39"/>
      <c r="B73" s="38"/>
      <c r="C73" s="40"/>
      <c r="D73" s="40"/>
      <c r="F73" s="6"/>
      <c r="G73" s="6"/>
      <c r="H73" s="6"/>
      <c r="I73" s="15"/>
      <c r="J73" s="15"/>
      <c r="K73" s="6"/>
      <c r="L73" s="6"/>
      <c r="M73" s="6"/>
      <c r="N73" s="6"/>
      <c r="O73" s="6"/>
    </row>
    <row r="74" spans="1:15" ht="12.75" customHeight="1">
      <c r="A74" s="39"/>
      <c r="B74" s="38" t="s">
        <v>45</v>
      </c>
      <c r="C74" s="40" t="s">
        <v>47</v>
      </c>
      <c r="D74" s="39"/>
      <c r="F74" s="6" t="s">
        <v>69</v>
      </c>
      <c r="H74" s="6"/>
      <c r="I74" s="6" t="s">
        <v>69</v>
      </c>
      <c r="J74" s="6"/>
      <c r="K74" s="6"/>
      <c r="L74" s="6" t="s">
        <v>69</v>
      </c>
      <c r="M74" s="6"/>
      <c r="N74" s="6"/>
      <c r="O74" s="6" t="s">
        <v>69</v>
      </c>
    </row>
    <row r="75" spans="1:15" ht="12.75" customHeight="1">
      <c r="A75" s="39"/>
      <c r="B75" s="38"/>
      <c r="C75" s="40" t="s">
        <v>48</v>
      </c>
      <c r="D75" s="39"/>
      <c r="F75" s="6" t="s">
        <v>69</v>
      </c>
      <c r="G75" s="6"/>
      <c r="H75" s="6"/>
      <c r="I75" s="6" t="s">
        <v>69</v>
      </c>
      <c r="J75" s="6"/>
      <c r="K75" s="6"/>
      <c r="L75" s="6" t="s">
        <v>69</v>
      </c>
      <c r="M75" s="6"/>
      <c r="N75" s="6"/>
      <c r="O75" s="6" t="s">
        <v>69</v>
      </c>
    </row>
    <row r="76" spans="1:15" ht="12.75" customHeight="1">
      <c r="A76" s="39"/>
      <c r="B76" s="38"/>
      <c r="C76" s="40" t="s">
        <v>46</v>
      </c>
      <c r="D76" s="40"/>
      <c r="F76" s="6" t="s">
        <v>69</v>
      </c>
      <c r="G76" s="6"/>
      <c r="H76" s="6"/>
      <c r="I76" s="6" t="s">
        <v>69</v>
      </c>
      <c r="J76" s="6"/>
      <c r="K76" s="6"/>
      <c r="L76" s="6" t="s">
        <v>69</v>
      </c>
      <c r="M76" s="6"/>
      <c r="N76" s="6"/>
      <c r="O76" s="6" t="s">
        <v>69</v>
      </c>
    </row>
    <row r="77" spans="1:15" ht="12.75" customHeight="1">
      <c r="A77" s="39"/>
      <c r="B77" s="38"/>
      <c r="C77" s="40"/>
      <c r="D77" s="40" t="s">
        <v>66</v>
      </c>
      <c r="F77" s="6"/>
      <c r="G77" s="15"/>
      <c r="H77" s="6"/>
      <c r="I77" s="6"/>
      <c r="J77" s="15"/>
      <c r="K77" s="6"/>
      <c r="L77" s="6"/>
      <c r="M77" s="6"/>
      <c r="N77" s="6"/>
      <c r="O77" s="6"/>
    </row>
    <row r="78" spans="1:15" ht="12.75" customHeight="1">
      <c r="A78" s="39"/>
      <c r="B78" s="38"/>
      <c r="C78" s="40"/>
      <c r="D78" s="40"/>
      <c r="F78" s="6"/>
      <c r="G78" s="6"/>
      <c r="H78" s="6"/>
      <c r="I78" s="6"/>
      <c r="J78" s="15"/>
      <c r="K78" s="6"/>
      <c r="L78" s="6"/>
      <c r="M78" s="6"/>
      <c r="N78" s="6"/>
      <c r="O78" s="6"/>
    </row>
    <row r="79" spans="1:14" ht="12.75" customHeight="1">
      <c r="A79" s="39"/>
      <c r="B79" s="38" t="s">
        <v>49</v>
      </c>
      <c r="C79" s="39" t="s">
        <v>67</v>
      </c>
      <c r="D79" s="40"/>
      <c r="H79" s="10"/>
      <c r="J79" s="15"/>
      <c r="K79" s="6"/>
      <c r="M79" s="6"/>
      <c r="N79" s="6"/>
    </row>
    <row r="80" spans="1:15" ht="12.75" customHeight="1">
      <c r="A80" s="39"/>
      <c r="B80" s="38"/>
      <c r="C80" s="40"/>
      <c r="D80" s="39" t="s">
        <v>20</v>
      </c>
      <c r="F80" s="10"/>
      <c r="G80" s="10"/>
      <c r="H80" s="6"/>
      <c r="I80" s="10"/>
      <c r="J80" s="20"/>
      <c r="K80" s="6"/>
      <c r="L80" s="8"/>
      <c r="M80" s="6"/>
      <c r="N80" s="6"/>
      <c r="O80" s="8"/>
    </row>
    <row r="81" spans="1:15" ht="12.75" customHeight="1" thickBot="1">
      <c r="A81" s="39"/>
      <c r="B81" s="38"/>
      <c r="C81" s="40"/>
      <c r="D81" s="39" t="s">
        <v>50</v>
      </c>
      <c r="F81" s="49">
        <f>F55</f>
        <v>62829</v>
      </c>
      <c r="G81" s="10"/>
      <c r="H81" s="10"/>
      <c r="I81" s="49">
        <f>I55</f>
        <v>-379613</v>
      </c>
      <c r="J81" s="22"/>
      <c r="K81" s="6"/>
      <c r="L81" s="49">
        <f>L55</f>
        <v>156184</v>
      </c>
      <c r="M81" s="6"/>
      <c r="N81" s="6"/>
      <c r="O81" s="49">
        <f>O55</f>
        <v>-413052</v>
      </c>
    </row>
    <row r="82" spans="1:15" ht="12.75" customHeight="1" thickTop="1">
      <c r="A82" s="39"/>
      <c r="B82" s="38"/>
      <c r="C82" s="40"/>
      <c r="D82" s="40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2.75" customHeight="1">
      <c r="A83" s="39"/>
      <c r="B83" s="38"/>
      <c r="C83" s="40"/>
      <c r="D83" s="40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6" ht="12.75" customHeight="1">
      <c r="A84" s="43"/>
      <c r="B84" s="34"/>
      <c r="C84" s="43"/>
      <c r="D84" s="4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1:15" ht="12.75" customHeight="1">
      <c r="A85" s="40">
        <v>3</v>
      </c>
      <c r="B85" s="38" t="s">
        <v>34</v>
      </c>
      <c r="C85" s="39" t="s">
        <v>68</v>
      </c>
      <c r="D85" s="40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2.75" customHeight="1">
      <c r="A86" s="39"/>
      <c r="B86" s="38"/>
      <c r="C86" s="39"/>
      <c r="D86" s="39" t="s">
        <v>57</v>
      </c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75" customHeight="1">
      <c r="A87" s="39"/>
      <c r="B87" s="38"/>
      <c r="C87" s="39"/>
      <c r="D87" s="39" t="s">
        <v>56</v>
      </c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7.25" customHeight="1">
      <c r="A88" s="39"/>
      <c r="B88" s="38"/>
      <c r="C88" s="1" t="s">
        <v>19</v>
      </c>
      <c r="D88" s="44" t="s">
        <v>112</v>
      </c>
      <c r="O88" s="29"/>
    </row>
    <row r="89" spans="1:4" ht="12.75" customHeight="1">
      <c r="A89" s="39"/>
      <c r="B89" s="38"/>
      <c r="D89" s="44" t="s">
        <v>114</v>
      </c>
    </row>
    <row r="90" spans="1:15" ht="12.75" customHeight="1" thickBot="1">
      <c r="A90" s="39"/>
      <c r="B90" s="38"/>
      <c r="C90" s="40"/>
      <c r="D90" s="40" t="s">
        <v>113</v>
      </c>
      <c r="F90" s="50">
        <f>F81*1000/742791814*100</f>
        <v>8.458493862723156</v>
      </c>
      <c r="G90" s="6"/>
      <c r="H90" s="6"/>
      <c r="I90" s="50">
        <f>I81*1000/263005002*100</f>
        <v>-144.33679858301707</v>
      </c>
      <c r="J90" s="15"/>
      <c r="K90" s="6"/>
      <c r="L90" s="50">
        <f>L81*1000/742791814*100</f>
        <v>21.02661836819866</v>
      </c>
      <c r="M90" s="6"/>
      <c r="N90" s="6"/>
      <c r="O90" s="50">
        <f>O81*1000/263005002*100</f>
        <v>-157.05100544057333</v>
      </c>
    </row>
    <row r="91" spans="1:4" s="29" customFormat="1" ht="12.75" customHeight="1" thickTop="1">
      <c r="A91" s="45"/>
      <c r="B91" s="46"/>
      <c r="C91" s="40"/>
      <c r="D91" s="39"/>
    </row>
    <row r="92" spans="3:4" ht="13.5" customHeight="1">
      <c r="C92" s="53" t="s">
        <v>90</v>
      </c>
      <c r="D92" s="58" t="s">
        <v>109</v>
      </c>
    </row>
    <row r="93" spans="1:4" s="29" customFormat="1" ht="12.75" customHeight="1">
      <c r="A93" s="45"/>
      <c r="B93" s="46"/>
      <c r="C93" s="40"/>
      <c r="D93" s="57" t="s">
        <v>107</v>
      </c>
    </row>
    <row r="94" spans="1:4" s="29" customFormat="1" ht="12.75" customHeight="1">
      <c r="A94" s="45"/>
      <c r="B94" s="46"/>
      <c r="C94" s="45"/>
      <c r="D94" s="57" t="s">
        <v>108</v>
      </c>
    </row>
    <row r="95" spans="1:15" s="29" customFormat="1" ht="12.75" customHeight="1">
      <c r="A95" s="45"/>
      <c r="B95" s="46"/>
      <c r="C95" s="45"/>
      <c r="D95" s="45"/>
      <c r="F95" s="59"/>
      <c r="I95" s="59"/>
      <c r="L95" s="59"/>
      <c r="O95" s="59"/>
    </row>
    <row r="96" spans="1:15" s="29" customFormat="1" ht="12.75" customHeight="1">
      <c r="A96" s="45"/>
      <c r="B96" s="38"/>
      <c r="C96" s="47"/>
      <c r="D96" s="47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</row>
    <row r="97" spans="1:15" ht="12.75" customHeight="1">
      <c r="A97" s="39"/>
      <c r="B97" s="38"/>
      <c r="C97" s="47"/>
      <c r="D97" s="47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3:15" ht="10.5" customHeight="1">
      <c r="C98" s="1"/>
      <c r="D98" s="1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3:15" ht="10.5" customHeight="1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2:4" s="39" customFormat="1" ht="10.5" customHeight="1">
      <c r="B100" s="38"/>
      <c r="C100" s="40"/>
      <c r="D100" s="40"/>
    </row>
    <row r="105" ht="10.5" customHeight="1">
      <c r="B105" s="1"/>
    </row>
    <row r="110" ht="10.5" customHeight="1">
      <c r="A110" s="37"/>
    </row>
  </sheetData>
  <mergeCells count="50">
    <mergeCell ref="A1:P1"/>
    <mergeCell ref="A7:P7"/>
    <mergeCell ref="H15:J15"/>
    <mergeCell ref="E13:G13"/>
    <mergeCell ref="E14:G14"/>
    <mergeCell ref="E15:G15"/>
    <mergeCell ref="N14:P14"/>
    <mergeCell ref="K14:M14"/>
    <mergeCell ref="K15:M15"/>
    <mergeCell ref="A2:P2"/>
    <mergeCell ref="E70:G70"/>
    <mergeCell ref="H70:J70"/>
    <mergeCell ref="K16:M16"/>
    <mergeCell ref="K17:M17"/>
    <mergeCell ref="E68:G68"/>
    <mergeCell ref="N16:P16"/>
    <mergeCell ref="N15:P15"/>
    <mergeCell ref="K69:M69"/>
    <mergeCell ref="H68:J68"/>
    <mergeCell ref="N17:P17"/>
    <mergeCell ref="F67:I67"/>
    <mergeCell ref="L67:O67"/>
    <mergeCell ref="K68:M68"/>
    <mergeCell ref="N68:P68"/>
    <mergeCell ref="E69:G69"/>
    <mergeCell ref="A3:P3"/>
    <mergeCell ref="N13:P13"/>
    <mergeCell ref="A10:P10"/>
    <mergeCell ref="L12:O12"/>
    <mergeCell ref="A4:P4"/>
    <mergeCell ref="A5:P5"/>
    <mergeCell ref="K13:M13"/>
    <mergeCell ref="F12:I12"/>
    <mergeCell ref="A8:O8"/>
    <mergeCell ref="K72:M72"/>
    <mergeCell ref="N72:P72"/>
    <mergeCell ref="N70:P70"/>
    <mergeCell ref="K70:M70"/>
    <mergeCell ref="K71:M71"/>
    <mergeCell ref="N71:P71"/>
    <mergeCell ref="E71:G71"/>
    <mergeCell ref="H71:J71"/>
    <mergeCell ref="E16:G16"/>
    <mergeCell ref="H16:J16"/>
    <mergeCell ref="A61:P61"/>
    <mergeCell ref="A65:P65"/>
    <mergeCell ref="A63:P63"/>
    <mergeCell ref="A60:P60"/>
    <mergeCell ref="A62:P62"/>
    <mergeCell ref="N69:P69"/>
  </mergeCells>
  <printOptions/>
  <pageMargins left="0.43" right="0.26" top="0.36" bottom="0.36" header="0.3" footer="0.24"/>
  <pageSetup horizontalDpi="600" verticalDpi="600" orientation="portrait" paperSize="9" scale="91" r:id="rId1"/>
  <rowBreaks count="1" manualBreakCount="1">
    <brk id="5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3">
      <selection activeCell="F52" sqref="F52"/>
    </sheetView>
  </sheetViews>
  <sheetFormatPr defaultColWidth="9.140625" defaultRowHeight="13.5" customHeight="1"/>
  <cols>
    <col min="1" max="1" width="4.57421875" style="1" customWidth="1"/>
    <col min="2" max="2" width="1.1484375" style="2" customWidth="1"/>
    <col min="3" max="3" width="38.57421875" style="2" customWidth="1"/>
    <col min="4" max="4" width="4.421875" style="1" customWidth="1"/>
    <col min="5" max="5" width="3.57421875" style="1" customWidth="1"/>
    <col min="6" max="6" width="12.140625" style="1" customWidth="1"/>
    <col min="7" max="7" width="3.421875" style="1" customWidth="1"/>
    <col min="8" max="8" width="3.8515625" style="1" customWidth="1"/>
    <col min="9" max="9" width="11.8515625" style="3" customWidth="1"/>
    <col min="10" max="10" width="2.28125" style="1" customWidth="1"/>
    <col min="11" max="11" width="13.00390625" style="1" customWidth="1"/>
    <col min="12" max="12" width="13.421875" style="1" customWidth="1"/>
    <col min="13" max="16384" width="9.140625" style="1" customWidth="1"/>
  </cols>
  <sheetData>
    <row r="1" spans="1:10" ht="13.5" customHeight="1">
      <c r="A1" s="61"/>
      <c r="B1" s="61"/>
      <c r="C1" s="61"/>
      <c r="D1" s="61"/>
      <c r="E1" s="61"/>
      <c r="F1" s="61"/>
      <c r="G1" s="61"/>
      <c r="H1" s="61"/>
      <c r="I1" s="61"/>
      <c r="J1" s="61"/>
    </row>
    <row r="2" spans="1:10" ht="13.5" customHeight="1">
      <c r="A2" s="32"/>
      <c r="B2" s="33"/>
      <c r="C2" s="33"/>
      <c r="D2" s="32"/>
      <c r="E2" s="32"/>
      <c r="F2" s="32"/>
      <c r="G2" s="32"/>
      <c r="H2" s="32"/>
      <c r="I2" s="51"/>
      <c r="J2" s="32"/>
    </row>
    <row r="3" spans="1:10" ht="13.5" customHeight="1">
      <c r="A3" s="61" t="s">
        <v>80</v>
      </c>
      <c r="B3" s="61"/>
      <c r="C3" s="61"/>
      <c r="D3" s="61"/>
      <c r="E3" s="61"/>
      <c r="F3" s="61"/>
      <c r="G3" s="61"/>
      <c r="H3" s="61"/>
      <c r="I3" s="61"/>
      <c r="J3" s="32"/>
    </row>
    <row r="4" spans="5:12" ht="8.25" customHeight="1">
      <c r="E4" s="3"/>
      <c r="F4" s="4"/>
      <c r="G4" s="4"/>
      <c r="H4" s="4"/>
      <c r="I4" s="4"/>
      <c r="J4" s="4"/>
      <c r="K4" s="4"/>
      <c r="L4" s="4"/>
    </row>
    <row r="5" spans="5:12" ht="13.5" customHeight="1">
      <c r="E5" s="65" t="s">
        <v>21</v>
      </c>
      <c r="F5" s="65"/>
      <c r="G5" s="65"/>
      <c r="H5" s="65" t="s">
        <v>23</v>
      </c>
      <c r="I5" s="65"/>
      <c r="J5" s="65"/>
      <c r="K5" s="4"/>
      <c r="L5" s="4"/>
    </row>
    <row r="6" spans="5:12" ht="13.5" customHeight="1">
      <c r="E6" s="65" t="s">
        <v>22</v>
      </c>
      <c r="F6" s="65"/>
      <c r="G6" s="65"/>
      <c r="H6" s="65" t="s">
        <v>24</v>
      </c>
      <c r="I6" s="65"/>
      <c r="J6" s="65"/>
      <c r="K6" s="4"/>
      <c r="L6" s="4"/>
    </row>
    <row r="7" spans="5:12" ht="13.5" customHeight="1">
      <c r="E7" s="65" t="s">
        <v>79</v>
      </c>
      <c r="F7" s="65"/>
      <c r="G7" s="65"/>
      <c r="H7" s="65" t="s">
        <v>82</v>
      </c>
      <c r="I7" s="65"/>
      <c r="J7" s="65"/>
      <c r="K7" s="4"/>
      <c r="L7" s="4"/>
    </row>
    <row r="8" spans="4:12" ht="13.5" customHeight="1">
      <c r="D8" s="29"/>
      <c r="F8" s="11" t="s">
        <v>9</v>
      </c>
      <c r="G8" s="4"/>
      <c r="I8" s="11" t="s">
        <v>9</v>
      </c>
      <c r="J8" s="4"/>
      <c r="K8" s="4"/>
      <c r="L8" s="4"/>
    </row>
    <row r="9" spans="5:12" ht="7.5" customHeight="1">
      <c r="E9" s="3"/>
      <c r="F9" s="4"/>
      <c r="G9" s="4"/>
      <c r="H9" s="4"/>
      <c r="I9" s="4"/>
      <c r="J9" s="4"/>
      <c r="K9" s="4"/>
      <c r="L9" s="4"/>
    </row>
    <row r="10" spans="1:9" ht="13.5" customHeight="1">
      <c r="A10" s="16" t="s">
        <v>96</v>
      </c>
      <c r="B10" s="3" t="s">
        <v>27</v>
      </c>
      <c r="F10" s="13"/>
      <c r="G10" s="5"/>
      <c r="H10" s="5"/>
      <c r="I10" s="13"/>
    </row>
    <row r="11" spans="2:9" ht="13.5" customHeight="1">
      <c r="B11" s="1"/>
      <c r="C11" s="2" t="s">
        <v>86</v>
      </c>
      <c r="F11" s="25">
        <v>614506</v>
      </c>
      <c r="G11" s="5"/>
      <c r="H11" s="5"/>
      <c r="I11" s="25">
        <v>222768</v>
      </c>
    </row>
    <row r="12" spans="2:9" ht="13.5" customHeight="1">
      <c r="B12" s="1"/>
      <c r="C12" s="2" t="s">
        <v>92</v>
      </c>
      <c r="F12" s="26">
        <v>1185303</v>
      </c>
      <c r="G12" s="5"/>
      <c r="H12" s="5"/>
      <c r="I12" s="26">
        <f>117549+172662+19678</f>
        <v>309889</v>
      </c>
    </row>
    <row r="13" spans="2:9" ht="13.5" customHeight="1">
      <c r="B13" s="1"/>
      <c r="C13" s="2" t="s">
        <v>93</v>
      </c>
      <c r="F13" s="26">
        <f>1005013+161732</f>
        <v>1166745</v>
      </c>
      <c r="G13" s="5"/>
      <c r="H13" s="5"/>
      <c r="I13" s="26">
        <f>285224+32561</f>
        <v>317785</v>
      </c>
    </row>
    <row r="14" spans="2:9" ht="13.5" customHeight="1">
      <c r="B14" s="1"/>
      <c r="C14" s="2" t="s">
        <v>75</v>
      </c>
      <c r="F14" s="26">
        <v>139042</v>
      </c>
      <c r="G14" s="5"/>
      <c r="H14" s="5"/>
      <c r="I14" s="55">
        <v>17563</v>
      </c>
    </row>
    <row r="15" spans="2:9" ht="13.5" customHeight="1">
      <c r="B15" s="1"/>
      <c r="C15" s="2" t="s">
        <v>94</v>
      </c>
      <c r="F15" s="26">
        <v>251499</v>
      </c>
      <c r="G15" s="5"/>
      <c r="H15" s="5"/>
      <c r="I15" s="26">
        <v>38819</v>
      </c>
    </row>
    <row r="16" spans="2:9" ht="13.5" customHeight="1">
      <c r="B16" s="1"/>
      <c r="C16" s="2" t="s">
        <v>97</v>
      </c>
      <c r="F16" s="26">
        <v>24643</v>
      </c>
      <c r="G16" s="5"/>
      <c r="H16" s="5"/>
      <c r="I16" s="26">
        <v>0</v>
      </c>
    </row>
    <row r="17" spans="2:9" ht="9" customHeight="1">
      <c r="B17" s="1"/>
      <c r="F17" s="48"/>
      <c r="G17" s="5"/>
      <c r="H17" s="5"/>
      <c r="I17" s="48"/>
    </row>
    <row r="18" spans="6:9" ht="13.5" customHeight="1">
      <c r="F18" s="27">
        <f>SUM(F11:F16)</f>
        <v>3381738</v>
      </c>
      <c r="G18" s="5"/>
      <c r="H18" s="5"/>
      <c r="I18" s="27">
        <f>SUM(I11:I15)</f>
        <v>906824</v>
      </c>
    </row>
    <row r="19" spans="6:9" ht="8.25" customHeight="1">
      <c r="F19" s="13"/>
      <c r="G19" s="5"/>
      <c r="H19" s="5"/>
      <c r="I19" s="13"/>
    </row>
    <row r="20" spans="1:9" ht="13.5" customHeight="1">
      <c r="A20" s="16" t="s">
        <v>100</v>
      </c>
      <c r="B20" s="3" t="s">
        <v>28</v>
      </c>
      <c r="F20" s="13"/>
      <c r="G20" s="5"/>
      <c r="H20" s="5"/>
      <c r="I20" s="13"/>
    </row>
    <row r="21" spans="1:9" ht="13.5" customHeight="1">
      <c r="A21" s="3"/>
      <c r="B21" s="1"/>
      <c r="C21" s="2" t="s">
        <v>76</v>
      </c>
      <c r="F21" s="25">
        <v>2618245</v>
      </c>
      <c r="G21" s="5"/>
      <c r="H21" s="5"/>
      <c r="I21" s="25">
        <v>762788</v>
      </c>
    </row>
    <row r="22" spans="2:9" ht="13.5" customHeight="1">
      <c r="B22" s="1"/>
      <c r="C22" s="2" t="s">
        <v>95</v>
      </c>
      <c r="F22" s="26">
        <v>1341276</v>
      </c>
      <c r="G22" s="5"/>
      <c r="H22" s="5"/>
      <c r="I22" s="26">
        <v>617743</v>
      </c>
    </row>
    <row r="23" spans="2:9" ht="13.5" customHeight="1">
      <c r="B23" s="1"/>
      <c r="C23" s="2" t="s">
        <v>73</v>
      </c>
      <c r="F23" s="26">
        <v>394206</v>
      </c>
      <c r="G23" s="5"/>
      <c r="H23" s="5"/>
      <c r="I23" s="26">
        <v>0</v>
      </c>
    </row>
    <row r="24" spans="2:9" ht="13.5" customHeight="1">
      <c r="B24" s="1"/>
      <c r="C24" s="2" t="s">
        <v>101</v>
      </c>
      <c r="F24" s="26">
        <v>266157</v>
      </c>
      <c r="G24" s="5"/>
      <c r="H24" s="5"/>
      <c r="I24" s="26">
        <v>0</v>
      </c>
    </row>
    <row r="25" spans="2:9" ht="13.5" customHeight="1">
      <c r="B25" s="1"/>
      <c r="C25" s="2" t="s">
        <v>77</v>
      </c>
      <c r="F25" s="26">
        <v>73374</v>
      </c>
      <c r="G25" s="5"/>
      <c r="H25" s="5"/>
      <c r="I25" s="26">
        <v>56361</v>
      </c>
    </row>
    <row r="26" spans="2:9" ht="13.5" customHeight="1">
      <c r="B26" s="1"/>
      <c r="C26" s="2" t="s">
        <v>115</v>
      </c>
      <c r="F26" s="26">
        <v>13138</v>
      </c>
      <c r="G26" s="5"/>
      <c r="H26" s="5"/>
      <c r="I26" s="26">
        <v>0</v>
      </c>
    </row>
    <row r="27" spans="2:9" ht="13.5" customHeight="1">
      <c r="B27" s="1"/>
      <c r="F27" s="27">
        <f>SUM(F21:F26)</f>
        <v>4706396</v>
      </c>
      <c r="G27" s="5"/>
      <c r="H27" s="5"/>
      <c r="I27" s="27">
        <f>SUM(I21:I26)</f>
        <v>1436892</v>
      </c>
    </row>
    <row r="28" spans="6:9" ht="13.5" customHeight="1">
      <c r="F28" s="13"/>
      <c r="G28" s="5"/>
      <c r="H28" s="5"/>
      <c r="I28" s="13"/>
    </row>
    <row r="29" spans="1:9" ht="13.5" customHeight="1">
      <c r="A29" s="16" t="s">
        <v>102</v>
      </c>
      <c r="B29" s="3" t="s">
        <v>70</v>
      </c>
      <c r="F29" s="13">
        <f>+F18-F27</f>
        <v>-1324658</v>
      </c>
      <c r="G29" s="5"/>
      <c r="H29" s="5"/>
      <c r="I29" s="13">
        <f>+I18-I27</f>
        <v>-530068</v>
      </c>
    </row>
    <row r="31" spans="6:9" ht="9" customHeight="1">
      <c r="F31" s="13"/>
      <c r="G31" s="5"/>
      <c r="H31" s="5"/>
      <c r="I31" s="13"/>
    </row>
    <row r="32" spans="1:12" ht="13.5" customHeight="1">
      <c r="A32" s="16" t="s">
        <v>98</v>
      </c>
      <c r="B32" s="23" t="s">
        <v>99</v>
      </c>
      <c r="E32" s="3"/>
      <c r="F32" s="4"/>
      <c r="G32" s="4"/>
      <c r="H32" s="4"/>
      <c r="I32" s="4"/>
      <c r="J32" s="4"/>
      <c r="K32" s="4"/>
      <c r="L32" s="4"/>
    </row>
    <row r="33" spans="1:9" ht="13.5" customHeight="1">
      <c r="A33" s="17"/>
      <c r="B33" s="1"/>
      <c r="C33" s="3" t="s">
        <v>91</v>
      </c>
      <c r="F33" s="13">
        <v>2845616</v>
      </c>
      <c r="G33" s="5"/>
      <c r="H33" s="5"/>
      <c r="I33" s="13">
        <v>1014913</v>
      </c>
    </row>
    <row r="34" spans="1:9" ht="13.5" customHeight="1">
      <c r="A34" s="17"/>
      <c r="B34" s="1"/>
      <c r="C34" s="3" t="s">
        <v>25</v>
      </c>
      <c r="D34" s="2"/>
      <c r="F34" s="13">
        <f>377484+60442+791563+95792</f>
        <v>1325281</v>
      </c>
      <c r="G34" s="5"/>
      <c r="H34" s="5"/>
      <c r="I34" s="13">
        <v>113360</v>
      </c>
    </row>
    <row r="35" spans="1:9" ht="13.5" customHeight="1">
      <c r="A35" s="17"/>
      <c r="B35" s="1"/>
      <c r="C35" s="3" t="s">
        <v>26</v>
      </c>
      <c r="D35" s="2"/>
      <c r="F35" s="13">
        <v>310087</v>
      </c>
      <c r="G35" s="5"/>
      <c r="H35" s="5"/>
      <c r="I35" s="13">
        <v>35</v>
      </c>
    </row>
    <row r="36" spans="1:9" ht="13.5" customHeight="1">
      <c r="A36" s="17"/>
      <c r="B36" s="1"/>
      <c r="C36" s="3" t="s">
        <v>110</v>
      </c>
      <c r="F36" s="24">
        <v>317359</v>
      </c>
      <c r="G36" s="5"/>
      <c r="H36" s="5"/>
      <c r="I36" s="24">
        <v>0</v>
      </c>
    </row>
    <row r="37" spans="1:9" ht="13.5" customHeight="1">
      <c r="A37" s="17"/>
      <c r="B37" s="1"/>
      <c r="C37" s="3" t="s">
        <v>58</v>
      </c>
      <c r="F37" s="13">
        <v>2423</v>
      </c>
      <c r="G37" s="5"/>
      <c r="H37" s="5"/>
      <c r="I37" s="13">
        <v>741</v>
      </c>
    </row>
    <row r="38" spans="6:9" ht="13.5" customHeight="1" thickBot="1">
      <c r="F38" s="14">
        <f>F18-F27+SUM(F33:F37)</f>
        <v>3476108</v>
      </c>
      <c r="G38" s="5"/>
      <c r="H38" s="5"/>
      <c r="I38" s="14">
        <f>I18-I27+SUM(I33:I37)</f>
        <v>598981</v>
      </c>
    </row>
    <row r="39" spans="1:9" ht="13.5" customHeight="1" thickTop="1">
      <c r="A39" s="17"/>
      <c r="B39" s="1"/>
      <c r="C39" s="3"/>
      <c r="F39" s="13"/>
      <c r="G39" s="5"/>
      <c r="H39" s="5"/>
      <c r="I39" s="13"/>
    </row>
    <row r="40" spans="1:9" ht="13.5" customHeight="1">
      <c r="A40" s="16" t="s">
        <v>103</v>
      </c>
      <c r="B40" s="23" t="s">
        <v>30</v>
      </c>
      <c r="C40" s="1"/>
      <c r="D40" s="2"/>
      <c r="F40" s="13"/>
      <c r="G40" s="5"/>
      <c r="H40" s="5"/>
      <c r="I40" s="13"/>
    </row>
    <row r="41" spans="1:9" ht="13.5" customHeight="1">
      <c r="A41" s="16"/>
      <c r="B41" s="1"/>
      <c r="C41" s="3" t="s">
        <v>78</v>
      </c>
      <c r="D41" s="2"/>
      <c r="F41" s="13">
        <v>912395</v>
      </c>
      <c r="G41" s="5"/>
      <c r="H41" s="5"/>
      <c r="I41" s="13">
        <v>263005</v>
      </c>
    </row>
    <row r="42" spans="2:9" ht="13.5" customHeight="1">
      <c r="B42" s="1"/>
      <c r="C42" s="3" t="s">
        <v>29</v>
      </c>
      <c r="D42" s="2"/>
      <c r="F42" s="13">
        <f>1250848-13138</f>
        <v>1237710</v>
      </c>
      <c r="G42" s="5"/>
      <c r="H42" s="5"/>
      <c r="I42" s="13">
        <f>-73269-100437</f>
        <v>-173706</v>
      </c>
    </row>
    <row r="43" spans="2:9" ht="7.5" customHeight="1">
      <c r="B43" s="1"/>
      <c r="D43" s="2"/>
      <c r="F43" s="54"/>
      <c r="G43" s="5"/>
      <c r="H43" s="5"/>
      <c r="I43" s="54"/>
    </row>
    <row r="44" spans="2:9" ht="13.5" customHeight="1">
      <c r="B44" s="3"/>
      <c r="F44" s="13">
        <f>SUM(F41:F43)</f>
        <v>2150105</v>
      </c>
      <c r="G44" s="5"/>
      <c r="H44" s="5"/>
      <c r="I44" s="13">
        <f>SUM(I41:I43)</f>
        <v>89299</v>
      </c>
    </row>
    <row r="45" spans="6:9" ht="6.75" customHeight="1">
      <c r="F45" s="13"/>
      <c r="G45" s="5"/>
      <c r="H45" s="5"/>
      <c r="I45" s="13"/>
    </row>
    <row r="46" spans="1:9" ht="13.5" customHeight="1">
      <c r="A46" s="16" t="s">
        <v>104</v>
      </c>
      <c r="B46" s="23" t="s">
        <v>105</v>
      </c>
      <c r="F46" s="13"/>
      <c r="G46" s="5"/>
      <c r="H46" s="5"/>
      <c r="I46" s="13"/>
    </row>
    <row r="47" spans="1:9" ht="13.5" customHeight="1">
      <c r="A47" s="16"/>
      <c r="B47" s="1"/>
      <c r="C47" s="3" t="s">
        <v>31</v>
      </c>
      <c r="D47" s="2"/>
      <c r="F47" s="13">
        <v>399869</v>
      </c>
      <c r="G47" s="5"/>
      <c r="H47" s="5"/>
      <c r="I47" s="13">
        <v>249093</v>
      </c>
    </row>
    <row r="48" spans="1:9" ht="13.5" customHeight="1">
      <c r="A48" s="17"/>
      <c r="B48" s="1"/>
      <c r="C48" s="3" t="s">
        <v>32</v>
      </c>
      <c r="D48" s="2"/>
      <c r="F48" s="13">
        <v>811908</v>
      </c>
      <c r="G48" s="5"/>
      <c r="H48" s="5"/>
      <c r="I48" s="13">
        <v>260589</v>
      </c>
    </row>
    <row r="49" spans="1:9" ht="13.5" customHeight="1">
      <c r="A49" s="17"/>
      <c r="B49" s="1"/>
      <c r="C49" s="3" t="s">
        <v>33</v>
      </c>
      <c r="D49" s="2"/>
      <c r="F49" s="13">
        <v>114226</v>
      </c>
      <c r="G49" s="5"/>
      <c r="H49" s="5"/>
      <c r="I49" s="13">
        <v>0</v>
      </c>
    </row>
    <row r="50" spans="1:9" ht="13.5" customHeight="1" thickBot="1">
      <c r="A50" s="2"/>
      <c r="F50" s="14">
        <f>SUM(F44:F49)</f>
        <v>3476108</v>
      </c>
      <c r="G50" s="5"/>
      <c r="H50" s="5"/>
      <c r="I50" s="14">
        <f>SUM(I44:I49)</f>
        <v>598981</v>
      </c>
    </row>
    <row r="51" spans="1:9" ht="13.5" customHeight="1" thickTop="1">
      <c r="A51" s="2"/>
      <c r="F51" s="5"/>
      <c r="G51" s="5"/>
      <c r="H51" s="5"/>
      <c r="I51" s="5"/>
    </row>
    <row r="52" spans="1:9" ht="13.5" customHeight="1" thickBot="1">
      <c r="A52" s="17" t="s">
        <v>106</v>
      </c>
      <c r="B52" s="3" t="s">
        <v>111</v>
      </c>
      <c r="C52" s="1"/>
      <c r="F52" s="28">
        <f>(F44-F37)/F41*100</f>
        <v>235.38949687361287</v>
      </c>
      <c r="G52" s="5"/>
      <c r="H52" s="5"/>
      <c r="I52" s="28">
        <f>(I44-I37)/I41*100</f>
        <v>33.67160320146005</v>
      </c>
    </row>
    <row r="53" spans="1:9" ht="13.5" customHeight="1" thickTop="1">
      <c r="A53" s="37"/>
      <c r="F53" s="5"/>
      <c r="G53" s="5"/>
      <c r="H53" s="5"/>
      <c r="I53" s="13"/>
    </row>
    <row r="54" spans="6:9" ht="13.5" customHeight="1">
      <c r="F54" s="5"/>
      <c r="G54" s="5"/>
      <c r="H54" s="5"/>
      <c r="I54" s="13"/>
    </row>
    <row r="55" spans="6:9" ht="13.5" customHeight="1">
      <c r="F55" s="56">
        <f>F38-F50</f>
        <v>0</v>
      </c>
      <c r="I55" s="56">
        <f>I38-I50</f>
        <v>0</v>
      </c>
    </row>
    <row r="69" ht="13.5" customHeight="1">
      <c r="B69" s="1"/>
    </row>
    <row r="70" ht="13.5" customHeight="1">
      <c r="B70" s="1"/>
    </row>
  </sheetData>
  <mergeCells count="8">
    <mergeCell ref="A1:J1"/>
    <mergeCell ref="H6:J6"/>
    <mergeCell ref="H7:J7"/>
    <mergeCell ref="E5:G5"/>
    <mergeCell ref="E6:G6"/>
    <mergeCell ref="E7:G7"/>
    <mergeCell ref="H5:J5"/>
    <mergeCell ref="A3:I3"/>
  </mergeCells>
  <printOptions/>
  <pageMargins left="0.89" right="0.75" top="0.44" bottom="0.08" header="0.29" footer="0.2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</dc:creator>
  <cp:keywords/>
  <dc:description/>
  <cp:lastModifiedBy>NATHANT</cp:lastModifiedBy>
  <cp:lastPrinted>2001-05-30T02:32:39Z</cp:lastPrinted>
  <dcterms:created xsi:type="dcterms:W3CDTF">1999-10-08T07:19:30Z</dcterms:created>
  <dcterms:modified xsi:type="dcterms:W3CDTF">2001-05-30T09:17:06Z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